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2016-17 BUDGET" sheetId="2" r:id="rId1"/>
    <sheet name="2015-16_FINANCIALS" sheetId="1" r:id="rId2"/>
  </sheets>
  <definedNames>
    <definedName name="_xlnm.Print_Area" localSheetId="1">'2015-16_FINANCIALS'!$A$1:$F$40</definedName>
    <definedName name="_xlnm.Print_Area" localSheetId="0">'2016-17 BUDGET'!$A$2:$K$42</definedName>
  </definedNames>
  <calcPr calcId="125725"/>
</workbook>
</file>

<file path=xl/calcChain.xml><?xml version="1.0" encoding="utf-8"?>
<calcChain xmlns="http://schemas.openxmlformats.org/spreadsheetml/2006/main">
  <c r="D20" i="1"/>
  <c r="D78" i="2" l="1"/>
  <c r="G36"/>
  <c r="H78"/>
  <c r="G78"/>
  <c r="H73"/>
  <c r="H72"/>
  <c r="H71"/>
  <c r="H70"/>
  <c r="H69"/>
  <c r="H68"/>
  <c r="H67"/>
  <c r="H66"/>
  <c r="H65"/>
  <c r="H64"/>
  <c r="H63"/>
  <c r="H62"/>
  <c r="H61"/>
  <c r="G31" i="1"/>
  <c r="G25"/>
  <c r="G20"/>
  <c r="G18"/>
  <c r="G21" s="1"/>
  <c r="G17"/>
  <c r="G37" l="1"/>
  <c r="G35"/>
  <c r="D56" i="2"/>
  <c r="E40"/>
  <c r="C40"/>
  <c r="B40"/>
  <c r="F39"/>
  <c r="D39"/>
  <c r="F38"/>
  <c r="D38"/>
  <c r="F37"/>
  <c r="F36"/>
  <c r="F35"/>
  <c r="F34"/>
  <c r="D34"/>
  <c r="D40" s="1"/>
  <c r="F33"/>
  <c r="F32"/>
  <c r="G40"/>
  <c r="F25"/>
  <c r="F24"/>
  <c r="E20"/>
  <c r="E18"/>
  <c r="E21" s="1"/>
  <c r="D17"/>
  <c r="B16"/>
  <c r="D15"/>
  <c r="B14"/>
  <c r="B17" s="1"/>
  <c r="D11"/>
  <c r="D10"/>
  <c r="D9"/>
  <c r="F8"/>
  <c r="D8"/>
  <c r="D18" s="1"/>
  <c r="D21" s="1"/>
  <c r="F7"/>
  <c r="D7"/>
  <c r="G6"/>
  <c r="G18" s="1"/>
  <c r="G21" s="1"/>
  <c r="F6"/>
  <c r="D6"/>
  <c r="F17" l="1"/>
  <c r="B18"/>
  <c r="B21" s="1"/>
  <c r="G42"/>
  <c r="F18"/>
  <c r="D42"/>
  <c r="E35" i="1" l="1"/>
  <c r="C35"/>
  <c r="B35"/>
  <c r="D34"/>
  <c r="F34" s="1"/>
  <c r="D33"/>
  <c r="F33" s="1"/>
  <c r="F32"/>
  <c r="F31"/>
  <c r="F30"/>
  <c r="D29"/>
  <c r="F29" s="1"/>
  <c r="F28"/>
  <c r="F27"/>
  <c r="F25"/>
  <c r="F24"/>
  <c r="E20"/>
  <c r="E18"/>
  <c r="B16"/>
  <c r="D15"/>
  <c r="B14"/>
  <c r="D11"/>
  <c r="D17" s="1"/>
  <c r="D10"/>
  <c r="D9"/>
  <c r="F8"/>
  <c r="D8"/>
  <c r="F7"/>
  <c r="D7"/>
  <c r="F6"/>
  <c r="D6"/>
  <c r="E21" l="1"/>
  <c r="B17"/>
  <c r="F17" s="1"/>
  <c r="F18" s="1"/>
  <c r="D35"/>
  <c r="D18"/>
  <c r="D21" s="1"/>
  <c r="D37" l="1"/>
  <c r="B18"/>
  <c r="B21" s="1"/>
</calcChain>
</file>

<file path=xl/comments1.xml><?xml version="1.0" encoding="utf-8"?>
<comments xmlns="http://schemas.openxmlformats.org/spreadsheetml/2006/main">
  <authors>
    <author>user</author>
  </authors>
  <commentList>
    <comment ref="D3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Expecting one more expense at $35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2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Adjusted for $370 discrepancy in 2016 final</t>
        </r>
      </text>
    </comment>
  </commentList>
</comments>
</file>

<file path=xl/sharedStrings.xml><?xml version="1.0" encoding="utf-8"?>
<sst xmlns="http://schemas.openxmlformats.org/spreadsheetml/2006/main" count="116" uniqueCount="82">
  <si>
    <t>YEAR TO DATE</t>
  </si>
  <si>
    <t>Still to come</t>
  </si>
  <si>
    <t>BUDGET 2015-16</t>
  </si>
  <si>
    <t>Over/Under</t>
  </si>
  <si>
    <t>BUDGET 2016-17</t>
  </si>
  <si>
    <t>Income</t>
  </si>
  <si>
    <t>Gaming</t>
  </si>
  <si>
    <t>Direct Drive</t>
  </si>
  <si>
    <t>Community Grants/Donations</t>
  </si>
  <si>
    <t xml:space="preserve"> </t>
  </si>
  <si>
    <t>Burger &amp; Brew</t>
  </si>
  <si>
    <t>Shop Cards Revenue</t>
  </si>
  <si>
    <t>Hot Lunch</t>
  </si>
  <si>
    <t>Boutique</t>
  </si>
  <si>
    <t>Garage Sale</t>
  </si>
  <si>
    <t>Misc.</t>
  </si>
  <si>
    <t>Total other fundraising</t>
  </si>
  <si>
    <t>TOTAL INCOME THIS PERIOD</t>
  </si>
  <si>
    <t>Balance Forward</t>
  </si>
  <si>
    <t>TOTAL AVAILABLE</t>
  </si>
  <si>
    <t>Expenses</t>
  </si>
  <si>
    <t>Extracurricular programs &amp; events</t>
  </si>
  <si>
    <t>Staff Requests</t>
  </si>
  <si>
    <t>The Jabberwocky</t>
  </si>
  <si>
    <t>PAC Events</t>
  </si>
  <si>
    <t>Helping Families</t>
  </si>
  <si>
    <t>Fundraising Costs</t>
  </si>
  <si>
    <t>Staff Gifts</t>
  </si>
  <si>
    <t>Admin Costs &amp; Childcare</t>
  </si>
  <si>
    <t>Grade 7 Grad</t>
  </si>
  <si>
    <t>Tupper Scholarship</t>
  </si>
  <si>
    <t>Playground Spending</t>
  </si>
  <si>
    <t>TOTAL</t>
  </si>
  <si>
    <t>PAC EVENTS</t>
  </si>
  <si>
    <t>Welcome coffee mornings</t>
  </si>
  <si>
    <t>Welcome back event</t>
  </si>
  <si>
    <t>Pumpkin Patch event</t>
  </si>
  <si>
    <t>Holiday Hot chocolate event</t>
  </si>
  <si>
    <t>Multicultural night</t>
  </si>
  <si>
    <t>Sports Day ($1 per kid?)</t>
  </si>
  <si>
    <t>Last Day of School treats</t>
  </si>
  <si>
    <t>Parent Education nights</t>
  </si>
  <si>
    <t>Badminton</t>
  </si>
  <si>
    <t>Author visits</t>
  </si>
  <si>
    <t>Hoop dancing</t>
  </si>
  <si>
    <t>$400 for just performance, no workshops</t>
  </si>
  <si>
    <t>Sensory Items</t>
  </si>
  <si>
    <t>Surplus to roll to next year</t>
  </si>
  <si>
    <t>School-wide spending (approved May 2016)</t>
  </si>
  <si>
    <t>Nesters points</t>
  </si>
  <si>
    <t>ACTUAL 2015-16</t>
  </si>
  <si>
    <t>PROPOSED PAC BUDGET - 2016-17 SCHOOL YEAR</t>
  </si>
  <si>
    <t>Music Room Carpet</t>
  </si>
  <si>
    <t>GENERAL BROCK PAC - 2015-16 YEAR Financials</t>
  </si>
  <si>
    <t>2014-15 Actual</t>
  </si>
  <si>
    <t>Class Numbers 2016-17</t>
  </si>
  <si>
    <t>Students</t>
  </si>
  <si>
    <t>Div 2 - Brin MacIntyre (4/5)</t>
  </si>
  <si>
    <t>Div 1 - Alison Kiloh (6/7)</t>
  </si>
  <si>
    <t>Div 3 - Leone Payson (3/4)</t>
  </si>
  <si>
    <t>Div 4 - Sauder/Johal (2/3)</t>
  </si>
  <si>
    <t>Div 5 - Mary Lee (1/2)</t>
  </si>
  <si>
    <t>Div 6 - Karen Froebe (K/1)</t>
  </si>
  <si>
    <t>Div 7 - Valerie Giesbrecht (K)</t>
  </si>
  <si>
    <t>Class supplies</t>
  </si>
  <si>
    <t>Field trip( $15/student)</t>
  </si>
  <si>
    <t>Dive 8 - Kelley Young (Life Skills)</t>
  </si>
  <si>
    <t>Div 9 - Kelly-Anne Bishop (ELAC)</t>
  </si>
  <si>
    <t>Div 10 - Carla Mountali (IF6)</t>
  </si>
  <si>
    <t>Div 11 - Jean-Marc Doucet (IF7)</t>
  </si>
  <si>
    <t>NON-ENROLLING</t>
  </si>
  <si>
    <t>ENROLLING STAFF</t>
  </si>
  <si>
    <t>Brian Sampson (music 3/week)</t>
  </si>
  <si>
    <t>Doug Masuhara (1/week)</t>
  </si>
  <si>
    <t>Parveen Johal (library 2/week)</t>
  </si>
  <si>
    <t>Janis Liu -F/T resource</t>
  </si>
  <si>
    <t>Norine Colvin F/T resource</t>
  </si>
  <si>
    <t>$200/class x 11Divs + 5 x $100 non-enrolling</t>
  </si>
  <si>
    <t>8 meetings x $30 +$60 other</t>
  </si>
  <si>
    <t>TOTALS</t>
  </si>
  <si>
    <t>228 x $15/student discretionary</t>
  </si>
  <si>
    <t>($20 x 219 students in 2015-16)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</si>
</sst>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4" fillId="0" borderId="4" xfId="0" applyFont="1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/>
    <xf numFmtId="0" fontId="0" fillId="0" borderId="6" xfId="0" applyBorder="1"/>
    <xf numFmtId="0" fontId="0" fillId="0" borderId="4" xfId="0" applyBorder="1"/>
    <xf numFmtId="0" fontId="2" fillId="0" borderId="4" xfId="0" applyFont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6" xfId="1" applyNumberFormat="1" applyFont="1" applyBorder="1"/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2" fillId="0" borderId="7" xfId="0" applyFont="1" applyBorder="1"/>
    <xf numFmtId="164" fontId="0" fillId="0" borderId="8" xfId="1" applyNumberFormat="1" applyFont="1" applyBorder="1"/>
    <xf numFmtId="0" fontId="0" fillId="0" borderId="9" xfId="0" applyBorder="1"/>
    <xf numFmtId="164" fontId="0" fillId="0" borderId="10" xfId="1" applyNumberFormat="1" applyFont="1" applyBorder="1"/>
    <xf numFmtId="0" fontId="0" fillId="0" borderId="9" xfId="0" applyBorder="1" applyAlignment="1">
      <alignment horizontal="right"/>
    </xf>
    <xf numFmtId="164" fontId="0" fillId="0" borderId="11" xfId="1" applyNumberFormat="1" applyFont="1" applyBorder="1"/>
    <xf numFmtId="164" fontId="2" fillId="0" borderId="11" xfId="1" applyNumberFormat="1" applyFont="1" applyBorder="1"/>
    <xf numFmtId="0" fontId="0" fillId="0" borderId="4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0" fillId="0" borderId="12" xfId="0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0" fontId="2" fillId="0" borderId="0" xfId="0" applyFont="1" applyBorder="1" applyAlignment="1"/>
    <xf numFmtId="0" fontId="0" fillId="0" borderId="0" xfId="0" applyAlignment="1"/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 applyAlignment="1"/>
    <xf numFmtId="164" fontId="0" fillId="0" borderId="0" xfId="1" applyNumberFormat="1" applyFont="1"/>
    <xf numFmtId="0" fontId="0" fillId="0" borderId="4" xfId="0" applyBorder="1" applyAlignment="1">
      <alignment horizontal="right" wrapText="1"/>
    </xf>
    <xf numFmtId="164" fontId="0" fillId="0" borderId="0" xfId="1" applyNumberFormat="1" applyFont="1" applyAlignment="1"/>
    <xf numFmtId="0" fontId="2" fillId="0" borderId="11" xfId="0" applyFont="1" applyFill="1" applyBorder="1" applyAlignment="1"/>
    <xf numFmtId="0" fontId="2" fillId="0" borderId="11" xfId="0" applyFont="1" applyBorder="1" applyAlignment="1"/>
    <xf numFmtId="164" fontId="2" fillId="0" borderId="11" xfId="1" applyNumberFormat="1" applyFont="1" applyBorder="1" applyAlignment="1"/>
    <xf numFmtId="0" fontId="2" fillId="0" borderId="0" xfId="0" applyFont="1"/>
    <xf numFmtId="0" fontId="3" fillId="0" borderId="6" xfId="0" applyFont="1" applyBorder="1" applyAlignment="1">
      <alignment wrapText="1"/>
    </xf>
    <xf numFmtId="164" fontId="0" fillId="0" borderId="16" xfId="1" applyNumberFormat="1" applyFont="1" applyBorder="1"/>
    <xf numFmtId="164" fontId="2" fillId="0" borderId="17" xfId="1" applyNumberFormat="1" applyFont="1" applyBorder="1"/>
    <xf numFmtId="164" fontId="2" fillId="0" borderId="6" xfId="1" applyNumberFormat="1" applyFont="1" applyBorder="1"/>
    <xf numFmtId="164" fontId="5" fillId="0" borderId="0" xfId="1" applyNumberFormat="1" applyFont="1" applyBorder="1"/>
    <xf numFmtId="0" fontId="2" fillId="0" borderId="6" xfId="0" applyFont="1" applyFill="1" applyBorder="1" applyAlignment="1">
      <alignment horizontal="center" wrapText="1"/>
    </xf>
    <xf numFmtId="0" fontId="0" fillId="0" borderId="4" xfId="0" applyBorder="1" applyAlignment="1">
      <alignment horizontal="right"/>
    </xf>
    <xf numFmtId="44" fontId="0" fillId="0" borderId="0" xfId="1" applyFont="1"/>
    <xf numFmtId="44" fontId="2" fillId="0" borderId="0" xfId="1" applyFont="1"/>
    <xf numFmtId="0" fontId="0" fillId="0" borderId="11" xfId="0" applyBorder="1"/>
    <xf numFmtId="44" fontId="0" fillId="0" borderId="11" xfId="1" applyFont="1" applyBorder="1"/>
    <xf numFmtId="164" fontId="0" fillId="0" borderId="0" xfId="1" applyNumberFormat="1" applyFont="1" applyFill="1" applyBorder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0"/>
  <sheetViews>
    <sheetView tabSelected="1" workbookViewId="0">
      <selection activeCell="A2" sqref="A2:H43"/>
    </sheetView>
  </sheetViews>
  <sheetFormatPr defaultRowHeight="15"/>
  <cols>
    <col min="1" max="1" width="31" customWidth="1"/>
    <col min="2" max="3" width="12.7109375" hidden="1" customWidth="1"/>
    <col min="4" max="4" width="16.85546875" customWidth="1"/>
    <col min="5" max="5" width="10.7109375" hidden="1" customWidth="1"/>
    <col min="6" max="6" width="12.7109375" hidden="1" customWidth="1"/>
    <col min="7" max="7" width="14.85546875" customWidth="1"/>
    <col min="8" max="8" width="39.28515625" customWidth="1"/>
  </cols>
  <sheetData>
    <row r="1" spans="1:13" ht="15.75" thickBot="1">
      <c r="G1" s="48"/>
    </row>
    <row r="2" spans="1:13" ht="18.75">
      <c r="A2" s="1" t="s">
        <v>51</v>
      </c>
      <c r="B2" s="2"/>
      <c r="C2" s="2"/>
      <c r="D2" s="2"/>
      <c r="E2" s="2"/>
      <c r="F2" s="3"/>
      <c r="G2" s="3"/>
    </row>
    <row r="3" spans="1:13" ht="37.5">
      <c r="A3" s="4"/>
      <c r="B3" s="5" t="s">
        <v>0</v>
      </c>
      <c r="C3" s="6" t="s">
        <v>1</v>
      </c>
      <c r="D3" s="7" t="s">
        <v>50</v>
      </c>
      <c r="E3" s="7" t="s">
        <v>2</v>
      </c>
      <c r="F3" s="8" t="s">
        <v>3</v>
      </c>
      <c r="G3" s="49" t="s">
        <v>4</v>
      </c>
    </row>
    <row r="4" spans="1:13">
      <c r="A4" s="9" t="s">
        <v>5</v>
      </c>
      <c r="B4" s="10"/>
      <c r="C4" s="11"/>
      <c r="D4" s="11"/>
      <c r="E4" s="12"/>
      <c r="F4" s="13"/>
      <c r="G4" s="13"/>
    </row>
    <row r="5" spans="1:13">
      <c r="A5" s="14"/>
      <c r="B5" s="10"/>
      <c r="C5" s="11"/>
      <c r="D5" s="11"/>
      <c r="E5" s="12"/>
      <c r="F5" s="13"/>
      <c r="G5" s="13"/>
    </row>
    <row r="6" spans="1:13">
      <c r="A6" s="15" t="s">
        <v>6</v>
      </c>
      <c r="B6" s="16">
        <v>5383</v>
      </c>
      <c r="C6" s="17"/>
      <c r="D6" s="17">
        <f t="shared" ref="D6:D15" si="0">B6+C6</f>
        <v>5383</v>
      </c>
      <c r="E6" s="18">
        <v>4860</v>
      </c>
      <c r="F6" s="19">
        <f>B6-E6</f>
        <v>523</v>
      </c>
      <c r="G6" s="19">
        <f>219*20</f>
        <v>4380</v>
      </c>
      <c r="H6" t="s">
        <v>81</v>
      </c>
    </row>
    <row r="7" spans="1:13">
      <c r="A7" s="15" t="s">
        <v>7</v>
      </c>
      <c r="B7" s="16">
        <v>7795</v>
      </c>
      <c r="C7" s="17"/>
      <c r="D7" s="17">
        <f t="shared" si="0"/>
        <v>7795</v>
      </c>
      <c r="E7" s="18">
        <v>6000</v>
      </c>
      <c r="F7" s="19">
        <f t="shared" ref="F7:F17" si="1">B7-E7</f>
        <v>1795</v>
      </c>
      <c r="G7" s="19">
        <v>6000</v>
      </c>
    </row>
    <row r="8" spans="1:13">
      <c r="A8" s="20" t="s">
        <v>8</v>
      </c>
      <c r="B8" s="16">
        <v>2165</v>
      </c>
      <c r="C8" s="17"/>
      <c r="D8" s="17">
        <f t="shared" si="0"/>
        <v>2165</v>
      </c>
      <c r="E8" s="18">
        <v>15000</v>
      </c>
      <c r="F8" s="19">
        <f t="shared" si="1"/>
        <v>-12835</v>
      </c>
      <c r="G8" s="19">
        <v>20000</v>
      </c>
      <c r="M8" t="s">
        <v>9</v>
      </c>
    </row>
    <row r="9" spans="1:13">
      <c r="A9" s="20"/>
      <c r="B9" s="16"/>
      <c r="C9" s="17"/>
      <c r="D9" s="17">
        <f t="shared" si="0"/>
        <v>0</v>
      </c>
      <c r="E9" s="18"/>
      <c r="F9" s="19"/>
      <c r="G9" s="19"/>
    </row>
    <row r="10" spans="1:13">
      <c r="A10" s="21" t="s">
        <v>49</v>
      </c>
      <c r="B10" s="16"/>
      <c r="C10" s="17"/>
      <c r="D10" s="17">
        <f t="shared" si="0"/>
        <v>0</v>
      </c>
      <c r="E10" s="18"/>
      <c r="F10" s="19"/>
      <c r="G10" s="19">
        <v>900</v>
      </c>
    </row>
    <row r="11" spans="1:13" hidden="1">
      <c r="A11" s="22" t="s">
        <v>10</v>
      </c>
      <c r="B11" s="16">
        <v>535</v>
      </c>
      <c r="C11" s="17"/>
      <c r="D11" s="17">
        <f t="shared" si="0"/>
        <v>535</v>
      </c>
      <c r="E11" s="18"/>
      <c r="F11" s="19"/>
      <c r="G11" s="19"/>
    </row>
    <row r="12" spans="1:13" hidden="1">
      <c r="A12" s="22" t="s">
        <v>11</v>
      </c>
      <c r="B12" s="16">
        <v>1209.25</v>
      </c>
      <c r="C12" s="17">
        <v>500</v>
      </c>
      <c r="D12" s="17">
        <v>2147.33</v>
      </c>
      <c r="E12" s="18"/>
      <c r="F12" s="19"/>
      <c r="G12" s="19"/>
    </row>
    <row r="13" spans="1:13" hidden="1">
      <c r="A13" s="22" t="s">
        <v>12</v>
      </c>
      <c r="B13" s="16">
        <v>193</v>
      </c>
      <c r="C13" s="17"/>
      <c r="D13" s="17">
        <v>901</v>
      </c>
      <c r="E13" s="18">
        <v>0</v>
      </c>
      <c r="F13" s="19"/>
      <c r="G13" s="19"/>
    </row>
    <row r="14" spans="1:13" hidden="1">
      <c r="A14" s="22" t="s">
        <v>13</v>
      </c>
      <c r="B14" s="16">
        <f>2897+290</f>
        <v>3187</v>
      </c>
      <c r="C14" s="17"/>
      <c r="D14" s="17">
        <v>3257.07</v>
      </c>
      <c r="E14" s="18"/>
      <c r="F14" s="19"/>
      <c r="G14" s="19"/>
    </row>
    <row r="15" spans="1:13" hidden="1">
      <c r="A15" s="22" t="s">
        <v>14</v>
      </c>
      <c r="B15" s="16">
        <v>2564.65</v>
      </c>
      <c r="C15" s="17"/>
      <c r="D15" s="17">
        <f t="shared" si="0"/>
        <v>2564.65</v>
      </c>
      <c r="E15" s="18"/>
      <c r="F15" s="19"/>
      <c r="G15" s="19"/>
    </row>
    <row r="16" spans="1:13" hidden="1">
      <c r="A16" s="23" t="s">
        <v>15</v>
      </c>
      <c r="B16" s="16">
        <f>70+44</f>
        <v>114</v>
      </c>
      <c r="C16" s="17"/>
      <c r="D16" s="17">
        <v>44</v>
      </c>
      <c r="E16" s="18"/>
      <c r="F16" s="19"/>
      <c r="G16" s="19"/>
    </row>
    <row r="17" spans="1:8">
      <c r="A17" s="24" t="s">
        <v>16</v>
      </c>
      <c r="B17" s="25">
        <f>SUM(B11:B16)</f>
        <v>7802.9</v>
      </c>
      <c r="C17" s="17"/>
      <c r="D17" s="25">
        <f>SUM(D11:D16)</f>
        <v>9449.0499999999993</v>
      </c>
      <c r="E17" s="18">
        <v>6500</v>
      </c>
      <c r="F17" s="19">
        <f t="shared" si="1"/>
        <v>1302.8999999999996</v>
      </c>
      <c r="G17" s="19">
        <v>9000</v>
      </c>
    </row>
    <row r="18" spans="1:8">
      <c r="A18" s="26" t="s">
        <v>17</v>
      </c>
      <c r="B18" s="27">
        <f>SUM(B6:B8)+B17</f>
        <v>23145.9</v>
      </c>
      <c r="C18" s="27"/>
      <c r="D18" s="27">
        <f>SUM(D6:D8)+D17</f>
        <v>24792.05</v>
      </c>
      <c r="E18" s="27">
        <f>SUM(E6:E8)+E17</f>
        <v>32360</v>
      </c>
      <c r="F18" s="27">
        <f>SUM(F6:F8)+F17</f>
        <v>-9214.1</v>
      </c>
      <c r="G18" s="50">
        <f>SUM(G6:G10)+G17</f>
        <v>40280</v>
      </c>
    </row>
    <row r="19" spans="1:8">
      <c r="A19" s="14"/>
      <c r="B19" s="16"/>
      <c r="C19" s="17"/>
      <c r="D19" s="17"/>
      <c r="E19" s="18"/>
      <c r="F19" s="19"/>
      <c r="G19" s="19"/>
    </row>
    <row r="20" spans="1:8">
      <c r="A20" s="14" t="s">
        <v>18</v>
      </c>
      <c r="B20" s="16">
        <v>22732</v>
      </c>
      <c r="C20" s="17"/>
      <c r="D20" s="17">
        <v>22732</v>
      </c>
      <c r="E20" s="18">
        <f>1817.35+7385.48+13528.85</f>
        <v>22731.68</v>
      </c>
      <c r="F20" s="19"/>
      <c r="G20" s="19">
        <v>39000</v>
      </c>
    </row>
    <row r="21" spans="1:8">
      <c r="A21" s="28" t="s">
        <v>19</v>
      </c>
      <c r="B21" s="29">
        <f>B18+B20</f>
        <v>45877.9</v>
      </c>
      <c r="C21" s="29"/>
      <c r="D21" s="30">
        <f>D18+D20</f>
        <v>47524.05</v>
      </c>
      <c r="E21" s="30">
        <f>E18+E20</f>
        <v>55091.68</v>
      </c>
      <c r="F21" s="29"/>
      <c r="G21" s="51">
        <f>G18+G20</f>
        <v>79280</v>
      </c>
    </row>
    <row r="22" spans="1:8">
      <c r="A22" s="14"/>
      <c r="B22" s="16"/>
      <c r="C22" s="17"/>
      <c r="D22" s="17"/>
      <c r="E22" s="17"/>
      <c r="F22" s="19"/>
      <c r="G22" s="19"/>
    </row>
    <row r="23" spans="1:8">
      <c r="A23" s="9" t="s">
        <v>20</v>
      </c>
      <c r="B23" s="16"/>
      <c r="C23" s="17"/>
      <c r="D23" s="17"/>
      <c r="E23" s="17"/>
      <c r="F23" s="19"/>
      <c r="G23" s="19"/>
    </row>
    <row r="24" spans="1:8" ht="30">
      <c r="A24" s="31" t="s">
        <v>21</v>
      </c>
      <c r="B24" s="16">
        <v>2660.53</v>
      </c>
      <c r="C24" s="17">
        <v>625</v>
      </c>
      <c r="D24" s="17">
        <v>4526.99</v>
      </c>
      <c r="E24" s="18">
        <v>4860</v>
      </c>
      <c r="F24" s="19">
        <f>E24-D24</f>
        <v>333.01000000000022</v>
      </c>
      <c r="G24" s="19">
        <v>3420</v>
      </c>
      <c r="H24" t="s">
        <v>80</v>
      </c>
    </row>
    <row r="25" spans="1:8">
      <c r="A25" s="31" t="s">
        <v>22</v>
      </c>
      <c r="B25" s="16">
        <v>1630.66</v>
      </c>
      <c r="C25" s="17">
        <v>520</v>
      </c>
      <c r="D25" s="17">
        <v>2040.36</v>
      </c>
      <c r="E25" s="18">
        <v>3465</v>
      </c>
      <c r="F25" s="19">
        <f>E25-D25</f>
        <v>1424.64</v>
      </c>
      <c r="G25" s="19">
        <v>2700</v>
      </c>
      <c r="H25" t="s">
        <v>77</v>
      </c>
    </row>
    <row r="26" spans="1:8" hidden="1">
      <c r="A26" s="43" t="s">
        <v>23</v>
      </c>
      <c r="B26" s="16"/>
      <c r="C26" s="17"/>
      <c r="D26" s="17"/>
      <c r="E26" s="18"/>
      <c r="F26" s="19"/>
      <c r="G26" s="19"/>
    </row>
    <row r="27" spans="1:8" hidden="1">
      <c r="A27" s="43" t="s">
        <v>42</v>
      </c>
      <c r="B27" s="16"/>
      <c r="C27" s="17"/>
      <c r="D27" s="17"/>
      <c r="E27" s="18"/>
      <c r="F27" s="19"/>
      <c r="G27" s="19"/>
    </row>
    <row r="28" spans="1:8" hidden="1">
      <c r="A28" s="43" t="s">
        <v>43</v>
      </c>
      <c r="B28" s="16"/>
      <c r="C28" s="17"/>
      <c r="D28" s="17"/>
      <c r="E28" s="18"/>
      <c r="F28" s="19"/>
      <c r="G28" s="19"/>
    </row>
    <row r="29" spans="1:8" hidden="1">
      <c r="A29" s="43" t="s">
        <v>44</v>
      </c>
      <c r="B29" s="16"/>
      <c r="C29" s="17"/>
      <c r="D29" s="17"/>
      <c r="E29" s="18"/>
      <c r="F29" s="19"/>
      <c r="G29" s="19"/>
      <c r="H29" t="s">
        <v>45</v>
      </c>
    </row>
    <row r="30" spans="1:8" hidden="1">
      <c r="A30" s="43" t="s">
        <v>46</v>
      </c>
      <c r="B30" s="16"/>
      <c r="C30" s="17"/>
      <c r="D30" s="17"/>
      <c r="E30" s="18"/>
      <c r="F30" s="19"/>
      <c r="G30" s="19"/>
    </row>
    <row r="31" spans="1:8" ht="30">
      <c r="A31" s="43" t="s">
        <v>48</v>
      </c>
      <c r="B31" s="16"/>
      <c r="C31" s="17"/>
      <c r="D31" s="17">
        <v>400</v>
      </c>
      <c r="E31" s="18"/>
      <c r="F31" s="19"/>
      <c r="G31" s="19">
        <v>10000</v>
      </c>
    </row>
    <row r="32" spans="1:8">
      <c r="A32" s="31" t="s">
        <v>24</v>
      </c>
      <c r="B32" s="16">
        <v>1085.3699999999999</v>
      </c>
      <c r="C32" s="17"/>
      <c r="D32" s="17">
        <v>1120</v>
      </c>
      <c r="E32" s="18">
        <v>1830</v>
      </c>
      <c r="F32" s="19">
        <f t="shared" ref="F32:F39" si="2">E32-D32</f>
        <v>710</v>
      </c>
      <c r="G32" s="19">
        <v>1500</v>
      </c>
    </row>
    <row r="33" spans="1:8">
      <c r="A33" s="31" t="s">
        <v>25</v>
      </c>
      <c r="B33" s="16">
        <v>0</v>
      </c>
      <c r="C33" s="17">
        <v>100</v>
      </c>
      <c r="D33" s="17">
        <v>0</v>
      </c>
      <c r="E33" s="18">
        <v>600</v>
      </c>
      <c r="F33" s="19">
        <f t="shared" si="2"/>
        <v>600</v>
      </c>
      <c r="G33" s="19">
        <v>600</v>
      </c>
    </row>
    <row r="34" spans="1:8">
      <c r="A34" s="31" t="s">
        <v>26</v>
      </c>
      <c r="B34" s="16">
        <v>264.02999999999997</v>
      </c>
      <c r="C34" s="17"/>
      <c r="D34" s="17">
        <f t="shared" ref="D34:D39" si="3">B34+C34</f>
        <v>264.02999999999997</v>
      </c>
      <c r="E34" s="18">
        <v>450</v>
      </c>
      <c r="F34" s="19">
        <f t="shared" si="2"/>
        <v>185.97000000000003</v>
      </c>
      <c r="G34" s="19">
        <v>300</v>
      </c>
    </row>
    <row r="35" spans="1:8">
      <c r="A35" s="31" t="s">
        <v>27</v>
      </c>
      <c r="B35" s="16">
        <v>107</v>
      </c>
      <c r="C35" s="17">
        <v>193</v>
      </c>
      <c r="D35" s="17">
        <v>107.36</v>
      </c>
      <c r="E35" s="18">
        <v>300</v>
      </c>
      <c r="F35" s="19">
        <f t="shared" si="2"/>
        <v>192.64</v>
      </c>
      <c r="G35" s="19">
        <v>300</v>
      </c>
    </row>
    <row r="36" spans="1:8">
      <c r="A36" s="31" t="s">
        <v>28</v>
      </c>
      <c r="B36" s="16">
        <v>185</v>
      </c>
      <c r="C36" s="17">
        <v>30</v>
      </c>
      <c r="D36" s="17">
        <v>185</v>
      </c>
      <c r="E36" s="18">
        <v>310</v>
      </c>
      <c r="F36" s="19">
        <f t="shared" si="2"/>
        <v>125</v>
      </c>
      <c r="G36" s="19">
        <f>8*30+60</f>
        <v>300</v>
      </c>
      <c r="H36" s="60" t="s">
        <v>78</v>
      </c>
    </row>
    <row r="37" spans="1:8">
      <c r="A37" s="31" t="s">
        <v>29</v>
      </c>
      <c r="B37" s="16">
        <v>0</v>
      </c>
      <c r="C37" s="17">
        <v>750</v>
      </c>
      <c r="D37" s="17"/>
      <c r="E37" s="18">
        <v>250</v>
      </c>
      <c r="F37" s="19">
        <f t="shared" si="2"/>
        <v>250</v>
      </c>
      <c r="G37" s="19">
        <v>750</v>
      </c>
    </row>
    <row r="38" spans="1:8">
      <c r="A38" s="31" t="s">
        <v>30</v>
      </c>
      <c r="B38" s="16">
        <v>250</v>
      </c>
      <c r="C38" s="17"/>
      <c r="D38" s="17">
        <f t="shared" si="3"/>
        <v>250</v>
      </c>
      <c r="E38" s="18">
        <v>250</v>
      </c>
      <c r="F38" s="19">
        <f t="shared" si="2"/>
        <v>0</v>
      </c>
      <c r="G38" s="19">
        <v>250</v>
      </c>
    </row>
    <row r="39" spans="1:8">
      <c r="A39" s="31" t="s">
        <v>31</v>
      </c>
      <c r="B39" s="16">
        <v>0</v>
      </c>
      <c r="C39" s="17"/>
      <c r="D39" s="17">
        <f t="shared" si="3"/>
        <v>0</v>
      </c>
      <c r="E39" s="18">
        <v>29000</v>
      </c>
      <c r="F39" s="19">
        <f t="shared" si="2"/>
        <v>29000</v>
      </c>
      <c r="G39" s="19">
        <v>45000</v>
      </c>
    </row>
    <row r="40" spans="1:8">
      <c r="A40" s="32" t="s">
        <v>32</v>
      </c>
      <c r="B40" s="27">
        <f>SUM(B24:B39)</f>
        <v>6182.59</v>
      </c>
      <c r="C40" s="27">
        <f>SUM(C24:C39)</f>
        <v>2218</v>
      </c>
      <c r="D40" s="30">
        <f>SUM(D24:D39)</f>
        <v>8893.74</v>
      </c>
      <c r="E40" s="30">
        <f>SUM(E24:E39)</f>
        <v>41315</v>
      </c>
      <c r="F40" s="30"/>
      <c r="G40" s="51">
        <f>SUM(G24:G39)</f>
        <v>65120</v>
      </c>
    </row>
    <row r="41" spans="1:8">
      <c r="A41" s="43"/>
      <c r="B41" s="16"/>
      <c r="C41" s="17"/>
      <c r="D41" s="18"/>
      <c r="E41" s="18"/>
      <c r="F41" s="18"/>
      <c r="G41" s="52"/>
    </row>
    <row r="42" spans="1:8" ht="15.75" thickBot="1">
      <c r="A42" s="33" t="s">
        <v>47</v>
      </c>
      <c r="B42" s="34"/>
      <c r="C42" s="35"/>
      <c r="D42" s="35">
        <f>D21-D40</f>
        <v>38630.310000000005</v>
      </c>
      <c r="E42" s="35"/>
      <c r="F42" s="36"/>
      <c r="G42" s="36">
        <f>G21-G40</f>
        <v>14160</v>
      </c>
    </row>
    <row r="43" spans="1:8">
      <c r="G43" s="42"/>
    </row>
    <row r="46" spans="1:8" s="38" customFormat="1">
      <c r="A46" s="37" t="s">
        <v>33</v>
      </c>
    </row>
    <row r="47" spans="1:8" s="38" customFormat="1">
      <c r="A47" s="39" t="s">
        <v>34</v>
      </c>
      <c r="B47" s="38">
        <v>80</v>
      </c>
      <c r="D47" s="44">
        <v>80</v>
      </c>
    </row>
    <row r="48" spans="1:8" s="38" customFormat="1">
      <c r="A48" s="40" t="s">
        <v>35</v>
      </c>
      <c r="B48" s="38">
        <v>300</v>
      </c>
      <c r="D48" s="44">
        <v>300</v>
      </c>
    </row>
    <row r="49" spans="1:8" s="38" customFormat="1">
      <c r="A49" s="40" t="s">
        <v>36</v>
      </c>
      <c r="B49" s="38">
        <v>0</v>
      </c>
      <c r="D49" s="44">
        <v>0</v>
      </c>
    </row>
    <row r="50" spans="1:8" s="38" customFormat="1">
      <c r="A50" s="41" t="s">
        <v>37</v>
      </c>
      <c r="B50" s="38">
        <v>0</v>
      </c>
      <c r="D50" s="44">
        <v>0</v>
      </c>
    </row>
    <row r="51" spans="1:8" s="38" customFormat="1">
      <c r="A51" s="41" t="s">
        <v>38</v>
      </c>
      <c r="B51" s="38">
        <v>400</v>
      </c>
      <c r="D51" s="44">
        <v>400</v>
      </c>
    </row>
    <row r="52" spans="1:8" s="38" customFormat="1">
      <c r="A52" s="41"/>
      <c r="D52" s="44"/>
    </row>
    <row r="53" spans="1:8" s="38" customFormat="1">
      <c r="A53" s="41" t="s">
        <v>39</v>
      </c>
      <c r="B53" s="38">
        <v>225</v>
      </c>
      <c r="D53" s="44">
        <v>225</v>
      </c>
    </row>
    <row r="54" spans="1:8" s="38" customFormat="1">
      <c r="A54" s="41" t="s">
        <v>40</v>
      </c>
      <c r="D54" s="44"/>
    </row>
    <row r="55" spans="1:8" s="38" customFormat="1">
      <c r="A55" s="41" t="s">
        <v>41</v>
      </c>
      <c r="B55" s="38">
        <v>500</v>
      </c>
      <c r="D55" s="44">
        <v>500</v>
      </c>
    </row>
    <row r="56" spans="1:8" s="38" customFormat="1">
      <c r="A56" s="45"/>
      <c r="B56" s="46"/>
      <c r="C56" s="46"/>
      <c r="D56" s="47">
        <f>SUM(D47:D55)</f>
        <v>1505</v>
      </c>
    </row>
    <row r="57" spans="1:8">
      <c r="D57" s="42"/>
    </row>
    <row r="59" spans="1:8">
      <c r="A59" s="48" t="s">
        <v>55</v>
      </c>
      <c r="B59" s="48"/>
      <c r="C59" s="48"/>
      <c r="D59" s="48" t="s">
        <v>56</v>
      </c>
      <c r="E59" s="48"/>
      <c r="F59" s="48"/>
      <c r="G59" s="57" t="s">
        <v>64</v>
      </c>
      <c r="H59" s="48" t="s">
        <v>65</v>
      </c>
    </row>
    <row r="60" spans="1:8">
      <c r="A60" s="48" t="s">
        <v>71</v>
      </c>
      <c r="B60" s="48"/>
      <c r="C60" s="48"/>
      <c r="D60" s="48"/>
      <c r="E60" s="48"/>
      <c r="F60" s="48"/>
      <c r="G60" s="57"/>
      <c r="H60" s="48"/>
    </row>
    <row r="61" spans="1:8">
      <c r="A61" t="s">
        <v>58</v>
      </c>
      <c r="D61">
        <v>22</v>
      </c>
      <c r="G61" s="42">
        <v>200</v>
      </c>
      <c r="H61" s="42">
        <f>D61*15</f>
        <v>330</v>
      </c>
    </row>
    <row r="62" spans="1:8">
      <c r="A62" t="s">
        <v>57</v>
      </c>
      <c r="D62">
        <v>22</v>
      </c>
      <c r="G62" s="42">
        <v>200</v>
      </c>
      <c r="H62" s="42">
        <f t="shared" ref="H62:H73" si="4">D62*15</f>
        <v>330</v>
      </c>
    </row>
    <row r="63" spans="1:8">
      <c r="A63" t="s">
        <v>59</v>
      </c>
      <c r="D63">
        <v>21</v>
      </c>
      <c r="G63" s="42">
        <v>200</v>
      </c>
      <c r="H63" s="42">
        <f t="shared" si="4"/>
        <v>315</v>
      </c>
    </row>
    <row r="64" spans="1:8">
      <c r="A64" t="s">
        <v>60</v>
      </c>
      <c r="D64">
        <v>23</v>
      </c>
      <c r="G64" s="42">
        <v>200</v>
      </c>
      <c r="H64" s="42">
        <f t="shared" si="4"/>
        <v>345</v>
      </c>
    </row>
    <row r="65" spans="1:8">
      <c r="A65" t="s">
        <v>61</v>
      </c>
      <c r="D65">
        <v>20</v>
      </c>
      <c r="G65" s="42">
        <v>200</v>
      </c>
      <c r="H65" s="42">
        <f t="shared" si="4"/>
        <v>300</v>
      </c>
    </row>
    <row r="66" spans="1:8">
      <c r="A66" t="s">
        <v>62</v>
      </c>
      <c r="D66">
        <v>18</v>
      </c>
      <c r="G66" s="42">
        <v>200</v>
      </c>
      <c r="H66" s="42">
        <f t="shared" si="4"/>
        <v>270</v>
      </c>
    </row>
    <row r="67" spans="1:8">
      <c r="A67" t="s">
        <v>63</v>
      </c>
      <c r="D67">
        <v>19</v>
      </c>
      <c r="G67" s="42">
        <v>200</v>
      </c>
      <c r="H67" s="42">
        <f t="shared" si="4"/>
        <v>285</v>
      </c>
    </row>
    <row r="68" spans="1:8">
      <c r="A68" t="s">
        <v>66</v>
      </c>
      <c r="D68">
        <v>9</v>
      </c>
      <c r="G68" s="42">
        <v>200</v>
      </c>
      <c r="H68" s="42">
        <f t="shared" si="4"/>
        <v>135</v>
      </c>
    </row>
    <row r="69" spans="1:8">
      <c r="A69" t="s">
        <v>67</v>
      </c>
      <c r="D69">
        <v>14</v>
      </c>
      <c r="G69" s="42">
        <v>200</v>
      </c>
      <c r="H69" s="42">
        <f t="shared" si="4"/>
        <v>210</v>
      </c>
    </row>
    <row r="70" spans="1:8">
      <c r="A70" t="s">
        <v>68</v>
      </c>
      <c r="D70">
        <v>30</v>
      </c>
      <c r="G70" s="42">
        <v>200</v>
      </c>
      <c r="H70" s="42">
        <f t="shared" si="4"/>
        <v>450</v>
      </c>
    </row>
    <row r="71" spans="1:8">
      <c r="A71" t="s">
        <v>69</v>
      </c>
      <c r="D71">
        <v>30</v>
      </c>
      <c r="G71" s="42">
        <v>200</v>
      </c>
      <c r="H71" s="42">
        <f t="shared" si="4"/>
        <v>450</v>
      </c>
    </row>
    <row r="72" spans="1:8">
      <c r="A72" s="48" t="s">
        <v>70</v>
      </c>
      <c r="G72" s="42"/>
      <c r="H72" s="42">
        <f t="shared" si="4"/>
        <v>0</v>
      </c>
    </row>
    <row r="73" spans="1:8">
      <c r="A73" t="s">
        <v>73</v>
      </c>
      <c r="G73" s="42">
        <v>100</v>
      </c>
      <c r="H73" s="42">
        <f t="shared" si="4"/>
        <v>0</v>
      </c>
    </row>
    <row r="74" spans="1:8">
      <c r="A74" t="s">
        <v>72</v>
      </c>
      <c r="G74" s="56">
        <v>100</v>
      </c>
      <c r="H74" s="56"/>
    </row>
    <row r="75" spans="1:8">
      <c r="A75" t="s">
        <v>74</v>
      </c>
      <c r="G75" s="56">
        <v>100</v>
      </c>
    </row>
    <row r="76" spans="1:8">
      <c r="A76" t="s">
        <v>75</v>
      </c>
      <c r="G76" s="56">
        <v>100</v>
      </c>
    </row>
    <row r="77" spans="1:8">
      <c r="A77" t="s">
        <v>76</v>
      </c>
      <c r="G77" s="56">
        <v>100</v>
      </c>
    </row>
    <row r="78" spans="1:8">
      <c r="A78" s="58" t="s">
        <v>79</v>
      </c>
      <c r="B78" s="58"/>
      <c r="C78" s="58"/>
      <c r="D78" s="58">
        <f>SUM(D61:D77)</f>
        <v>228</v>
      </c>
      <c r="E78" s="58"/>
      <c r="F78" s="58"/>
      <c r="G78" s="59">
        <f>SUM(G61:G77)</f>
        <v>2700</v>
      </c>
      <c r="H78" s="59">
        <f>SUM(H61:H77)</f>
        <v>3420</v>
      </c>
    </row>
    <row r="79" spans="1:8">
      <c r="G79" s="56"/>
    </row>
    <row r="80" spans="1:8">
      <c r="G80" s="56"/>
    </row>
  </sheetData>
  <pageMargins left="0.7" right="0.7" top="0.75" bottom="0.75" header="0.3" footer="0.3"/>
  <pageSetup scale="91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topLeftCell="A6" workbookViewId="0">
      <selection activeCell="D39" sqref="D39"/>
    </sheetView>
  </sheetViews>
  <sheetFormatPr defaultRowHeight="15"/>
  <cols>
    <col min="1" max="1" width="31" customWidth="1"/>
    <col min="2" max="3" width="12.7109375" hidden="1" customWidth="1"/>
    <col min="4" max="4" width="16.85546875" customWidth="1"/>
    <col min="5" max="5" width="10.7109375" customWidth="1"/>
    <col min="6" max="6" width="12.7109375" customWidth="1"/>
    <col min="7" max="7" width="12" customWidth="1"/>
  </cols>
  <sheetData>
    <row r="1" spans="1:8" ht="15.75" thickBot="1"/>
    <row r="2" spans="1:8" ht="18.75">
      <c r="A2" s="1" t="s">
        <v>53</v>
      </c>
      <c r="B2" s="2"/>
      <c r="C2" s="2"/>
      <c r="D2" s="2"/>
      <c r="E2" s="2"/>
      <c r="F2" s="2"/>
      <c r="G2" s="3"/>
    </row>
    <row r="3" spans="1:8" ht="30.75">
      <c r="A3" s="4"/>
      <c r="B3" s="6" t="s">
        <v>0</v>
      </c>
      <c r="C3" s="6" t="s">
        <v>1</v>
      </c>
      <c r="D3" s="7" t="s">
        <v>50</v>
      </c>
      <c r="E3" s="7" t="s">
        <v>2</v>
      </c>
      <c r="F3" s="6" t="s">
        <v>3</v>
      </c>
      <c r="G3" s="54" t="s">
        <v>54</v>
      </c>
    </row>
    <row r="4" spans="1:8">
      <c r="A4" s="9" t="s">
        <v>5</v>
      </c>
      <c r="B4" s="11"/>
      <c r="C4" s="11"/>
      <c r="D4" s="11"/>
      <c r="E4" s="12"/>
      <c r="F4" s="11"/>
      <c r="G4" s="13"/>
    </row>
    <row r="5" spans="1:8">
      <c r="A5" s="14"/>
      <c r="B5" s="11"/>
      <c r="C5" s="11"/>
      <c r="D5" s="11"/>
      <c r="E5" s="12"/>
      <c r="F5" s="11"/>
      <c r="G5" s="13"/>
    </row>
    <row r="6" spans="1:8">
      <c r="A6" s="15" t="s">
        <v>6</v>
      </c>
      <c r="B6" s="17">
        <v>5383</v>
      </c>
      <c r="C6" s="17"/>
      <c r="D6" s="17">
        <f t="shared" ref="D6:D15" si="0">B6+C6</f>
        <v>5383</v>
      </c>
      <c r="E6" s="53">
        <v>4860</v>
      </c>
      <c r="F6" s="17">
        <f>B6-E6</f>
        <v>523</v>
      </c>
      <c r="G6" s="19">
        <v>4320</v>
      </c>
    </row>
    <row r="7" spans="1:8">
      <c r="A7" s="15" t="s">
        <v>7</v>
      </c>
      <c r="B7" s="17">
        <v>7795</v>
      </c>
      <c r="C7" s="17"/>
      <c r="D7" s="17">
        <f t="shared" si="0"/>
        <v>7795</v>
      </c>
      <c r="E7" s="53">
        <v>6000</v>
      </c>
      <c r="F7" s="17">
        <f t="shared" ref="F7:F17" si="1">B7-E7</f>
        <v>1795</v>
      </c>
      <c r="G7" s="19">
        <v>9981</v>
      </c>
    </row>
    <row r="8" spans="1:8">
      <c r="A8" s="20" t="s">
        <v>8</v>
      </c>
      <c r="B8" s="17">
        <v>2165</v>
      </c>
      <c r="C8" s="17"/>
      <c r="D8" s="17">
        <f t="shared" si="0"/>
        <v>2165</v>
      </c>
      <c r="E8" s="53">
        <v>15000</v>
      </c>
      <c r="F8" s="17">
        <f t="shared" si="1"/>
        <v>-12835</v>
      </c>
      <c r="G8" s="19">
        <v>3120</v>
      </c>
      <c r="H8" t="s">
        <v>9</v>
      </c>
    </row>
    <row r="9" spans="1:8">
      <c r="A9" s="20"/>
      <c r="B9" s="17"/>
      <c r="C9" s="17"/>
      <c r="D9" s="17">
        <f t="shared" si="0"/>
        <v>0</v>
      </c>
      <c r="E9" s="53"/>
      <c r="F9" s="17"/>
      <c r="G9" s="19"/>
    </row>
    <row r="10" spans="1:8">
      <c r="A10" s="21" t="s">
        <v>49</v>
      </c>
      <c r="B10" s="17"/>
      <c r="C10" s="17"/>
      <c r="D10" s="17">
        <f t="shared" si="0"/>
        <v>0</v>
      </c>
      <c r="E10" s="53"/>
      <c r="F10" s="17"/>
      <c r="G10" s="19"/>
    </row>
    <row r="11" spans="1:8">
      <c r="A11" s="22" t="s">
        <v>10</v>
      </c>
      <c r="B11" s="17">
        <v>535</v>
      </c>
      <c r="C11" s="17"/>
      <c r="D11" s="17">
        <f t="shared" si="0"/>
        <v>535</v>
      </c>
      <c r="E11" s="53"/>
      <c r="F11" s="17"/>
      <c r="G11" s="19"/>
    </row>
    <row r="12" spans="1:8">
      <c r="A12" s="22" t="s">
        <v>11</v>
      </c>
      <c r="B12" s="17">
        <v>1209.25</v>
      </c>
      <c r="C12" s="17">
        <v>500</v>
      </c>
      <c r="D12" s="17">
        <v>2147.33</v>
      </c>
      <c r="E12" s="53"/>
      <c r="F12" s="17"/>
      <c r="G12" s="19"/>
    </row>
    <row r="13" spans="1:8">
      <c r="A13" s="22" t="s">
        <v>12</v>
      </c>
      <c r="B13" s="17">
        <v>193</v>
      </c>
      <c r="C13" s="17"/>
      <c r="D13" s="17">
        <v>901</v>
      </c>
      <c r="E13" s="53">
        <v>0</v>
      </c>
      <c r="F13" s="17"/>
      <c r="G13" s="19"/>
    </row>
    <row r="14" spans="1:8">
      <c r="A14" s="22" t="s">
        <v>13</v>
      </c>
      <c r="B14" s="17">
        <f>2897+290</f>
        <v>3187</v>
      </c>
      <c r="C14" s="17"/>
      <c r="D14" s="17">
        <v>3257.07</v>
      </c>
      <c r="E14" s="53"/>
      <c r="F14" s="17"/>
      <c r="G14" s="19"/>
    </row>
    <row r="15" spans="1:8">
      <c r="A15" s="22" t="s">
        <v>14</v>
      </c>
      <c r="B15" s="17">
        <v>2564.65</v>
      </c>
      <c r="C15" s="17"/>
      <c r="D15" s="17">
        <f t="shared" si="0"/>
        <v>2564.65</v>
      </c>
      <c r="E15" s="53"/>
      <c r="F15" s="17"/>
      <c r="G15" s="19"/>
    </row>
    <row r="16" spans="1:8">
      <c r="A16" s="23" t="s">
        <v>15</v>
      </c>
      <c r="B16" s="17">
        <f>70+44</f>
        <v>114</v>
      </c>
      <c r="C16" s="17"/>
      <c r="D16" s="17">
        <v>44</v>
      </c>
      <c r="E16" s="53"/>
      <c r="F16" s="17"/>
      <c r="G16" s="19"/>
    </row>
    <row r="17" spans="1:7">
      <c r="A17" s="15" t="s">
        <v>16</v>
      </c>
      <c r="B17" s="17">
        <f>SUM(B11:B16)</f>
        <v>7802.9</v>
      </c>
      <c r="C17" s="17"/>
      <c r="D17" s="17">
        <f>SUM(D11:D16)</f>
        <v>9449.0499999999993</v>
      </c>
      <c r="E17" s="53">
        <v>6500</v>
      </c>
      <c r="F17" s="17">
        <f t="shared" si="1"/>
        <v>1302.8999999999996</v>
      </c>
      <c r="G17" s="19">
        <f>190+2744+3286+357</f>
        <v>6577</v>
      </c>
    </row>
    <row r="18" spans="1:7">
      <c r="A18" s="26" t="s">
        <v>17</v>
      </c>
      <c r="B18" s="29">
        <f>SUM(B6:B8)+B17</f>
        <v>23145.9</v>
      </c>
      <c r="C18" s="29"/>
      <c r="D18" s="30">
        <f>SUM(D6:D8)+D17</f>
        <v>24792.05</v>
      </c>
      <c r="E18" s="29">
        <f>SUM(E6:E8)+E17</f>
        <v>32360</v>
      </c>
      <c r="F18" s="29">
        <f>SUM(F6:F8)+F17</f>
        <v>-9214.1</v>
      </c>
      <c r="G18" s="51">
        <f>SUM(G6:G8)+G17</f>
        <v>23998</v>
      </c>
    </row>
    <row r="19" spans="1:7">
      <c r="A19" s="14"/>
      <c r="B19" s="17"/>
      <c r="C19" s="17"/>
      <c r="D19" s="17"/>
      <c r="E19" s="18"/>
      <c r="F19" s="17"/>
      <c r="G19" s="19"/>
    </row>
    <row r="20" spans="1:7">
      <c r="A20" s="14" t="s">
        <v>18</v>
      </c>
      <c r="B20" s="17">
        <v>22732</v>
      </c>
      <c r="C20" s="17"/>
      <c r="D20" s="17">
        <f>22732+370</f>
        <v>23102</v>
      </c>
      <c r="E20" s="53">
        <f>1817.35+7385.48+13528.85</f>
        <v>22731.68</v>
      </c>
      <c r="F20" s="17"/>
      <c r="G20" s="19">
        <f>1972+5785</f>
        <v>7757</v>
      </c>
    </row>
    <row r="21" spans="1:7">
      <c r="A21" s="55" t="s">
        <v>19</v>
      </c>
      <c r="B21" s="17">
        <f>B18+B20</f>
        <v>45877.9</v>
      </c>
      <c r="C21" s="17"/>
      <c r="D21" s="18">
        <f>D18+D20</f>
        <v>47894.05</v>
      </c>
      <c r="E21" s="18">
        <f>E18+E20</f>
        <v>55091.68</v>
      </c>
      <c r="F21" s="17"/>
      <c r="G21" s="52">
        <f>G18+G20</f>
        <v>31755</v>
      </c>
    </row>
    <row r="22" spans="1:7">
      <c r="A22" s="14"/>
      <c r="B22" s="17"/>
      <c r="C22" s="17"/>
      <c r="D22" s="17"/>
      <c r="E22" s="17"/>
      <c r="F22" s="17"/>
      <c r="G22" s="19"/>
    </row>
    <row r="23" spans="1:7">
      <c r="A23" s="9" t="s">
        <v>20</v>
      </c>
      <c r="B23" s="17"/>
      <c r="C23" s="17"/>
      <c r="D23" s="17"/>
      <c r="E23" s="17"/>
      <c r="F23" s="17"/>
      <c r="G23" s="19"/>
    </row>
    <row r="24" spans="1:7" ht="30">
      <c r="A24" s="31" t="s">
        <v>21</v>
      </c>
      <c r="B24" s="17">
        <v>2660.53</v>
      </c>
      <c r="C24" s="17">
        <v>625</v>
      </c>
      <c r="D24" s="17">
        <v>4526.99</v>
      </c>
      <c r="E24" s="53">
        <v>4860</v>
      </c>
      <c r="F24" s="17">
        <f>E24-D24</f>
        <v>333.01000000000022</v>
      </c>
      <c r="G24" s="19">
        <v>3957</v>
      </c>
    </row>
    <row r="25" spans="1:7">
      <c r="A25" s="31" t="s">
        <v>22</v>
      </c>
      <c r="B25" s="17">
        <v>1630.66</v>
      </c>
      <c r="C25" s="17">
        <v>520</v>
      </c>
      <c r="D25" s="17">
        <v>2040.36</v>
      </c>
      <c r="E25" s="53">
        <v>3465</v>
      </c>
      <c r="F25" s="17">
        <f>E25-D25</f>
        <v>1424.64</v>
      </c>
      <c r="G25" s="19">
        <f>2893</f>
        <v>2893</v>
      </c>
    </row>
    <row r="26" spans="1:7">
      <c r="A26" s="43" t="s">
        <v>52</v>
      </c>
      <c r="B26" s="17"/>
      <c r="C26" s="17"/>
      <c r="D26" s="17">
        <v>400</v>
      </c>
      <c r="E26" s="53">
        <v>0</v>
      </c>
      <c r="F26" s="17"/>
      <c r="G26" s="19"/>
    </row>
    <row r="27" spans="1:7">
      <c r="A27" s="31" t="s">
        <v>24</v>
      </c>
      <c r="B27" s="17">
        <v>1085.3699999999999</v>
      </c>
      <c r="C27" s="17"/>
      <c r="D27" s="17">
        <v>1120</v>
      </c>
      <c r="E27" s="53">
        <v>1830</v>
      </c>
      <c r="F27" s="17">
        <f t="shared" ref="F27:F34" si="2">E27-D27</f>
        <v>710</v>
      </c>
      <c r="G27" s="19">
        <v>735</v>
      </c>
    </row>
    <row r="28" spans="1:7">
      <c r="A28" s="31" t="s">
        <v>25</v>
      </c>
      <c r="B28" s="17">
        <v>0</v>
      </c>
      <c r="C28" s="17">
        <v>100</v>
      </c>
      <c r="D28" s="17">
        <v>0</v>
      </c>
      <c r="E28" s="53">
        <v>600</v>
      </c>
      <c r="F28" s="17">
        <f t="shared" si="2"/>
        <v>600</v>
      </c>
      <c r="G28" s="19">
        <v>0</v>
      </c>
    </row>
    <row r="29" spans="1:7">
      <c r="A29" s="31" t="s">
        <v>26</v>
      </c>
      <c r="B29" s="17">
        <v>264.02999999999997</v>
      </c>
      <c r="C29" s="17"/>
      <c r="D29" s="17">
        <f t="shared" ref="D29:D34" si="3">B29+C29</f>
        <v>264.02999999999997</v>
      </c>
      <c r="E29" s="53">
        <v>450</v>
      </c>
      <c r="F29" s="17">
        <f t="shared" si="2"/>
        <v>185.97000000000003</v>
      </c>
      <c r="G29" s="19">
        <v>223</v>
      </c>
    </row>
    <row r="30" spans="1:7">
      <c r="A30" s="31" t="s">
        <v>27</v>
      </c>
      <c r="B30" s="17">
        <v>107</v>
      </c>
      <c r="C30" s="17">
        <v>193</v>
      </c>
      <c r="D30" s="17">
        <v>107.36</v>
      </c>
      <c r="E30" s="53">
        <v>300</v>
      </c>
      <c r="F30" s="17">
        <f t="shared" si="2"/>
        <v>192.64</v>
      </c>
      <c r="G30" s="19">
        <v>140</v>
      </c>
    </row>
    <row r="31" spans="1:7">
      <c r="A31" s="31" t="s">
        <v>28</v>
      </c>
      <c r="B31" s="17">
        <v>185</v>
      </c>
      <c r="C31" s="17">
        <v>30</v>
      </c>
      <c r="D31" s="17">
        <v>185</v>
      </c>
      <c r="E31" s="53">
        <v>310</v>
      </c>
      <c r="F31" s="17">
        <f t="shared" si="2"/>
        <v>125</v>
      </c>
      <c r="G31" s="19">
        <f>90+130</f>
        <v>220</v>
      </c>
    </row>
    <row r="32" spans="1:7">
      <c r="A32" s="31" t="s">
        <v>29</v>
      </c>
      <c r="B32" s="17">
        <v>0</v>
      </c>
      <c r="C32" s="17">
        <v>750</v>
      </c>
      <c r="D32" s="17"/>
      <c r="E32" s="53">
        <v>250</v>
      </c>
      <c r="F32" s="17">
        <f t="shared" si="2"/>
        <v>250</v>
      </c>
      <c r="G32" s="19">
        <v>250</v>
      </c>
    </row>
    <row r="33" spans="1:7">
      <c r="A33" s="31" t="s">
        <v>30</v>
      </c>
      <c r="B33" s="17">
        <v>250</v>
      </c>
      <c r="C33" s="17"/>
      <c r="D33" s="17">
        <f t="shared" si="3"/>
        <v>250</v>
      </c>
      <c r="E33" s="53">
        <v>250</v>
      </c>
      <c r="F33" s="17">
        <f t="shared" si="2"/>
        <v>0</v>
      </c>
      <c r="G33" s="19">
        <v>250</v>
      </c>
    </row>
    <row r="34" spans="1:7">
      <c r="A34" s="31" t="s">
        <v>31</v>
      </c>
      <c r="B34" s="17">
        <v>0</v>
      </c>
      <c r="C34" s="17"/>
      <c r="D34" s="17">
        <f t="shared" si="3"/>
        <v>0</v>
      </c>
      <c r="E34" s="53">
        <v>29000</v>
      </c>
      <c r="F34" s="17">
        <f t="shared" si="2"/>
        <v>29000</v>
      </c>
      <c r="G34" s="19">
        <v>356</v>
      </c>
    </row>
    <row r="35" spans="1:7">
      <c r="A35" s="43" t="s">
        <v>32</v>
      </c>
      <c r="B35" s="17">
        <f>SUM(B24:B34)</f>
        <v>6182.59</v>
      </c>
      <c r="C35" s="17">
        <f>SUM(C24:C34)</f>
        <v>2218</v>
      </c>
      <c r="D35" s="18">
        <f>SUM(D24:D34)</f>
        <v>8893.74</v>
      </c>
      <c r="E35" s="18">
        <f>SUM(E24:E34)</f>
        <v>41315</v>
      </c>
      <c r="F35" s="18"/>
      <c r="G35" s="52">
        <f>SUM(G24:G34)</f>
        <v>9024</v>
      </c>
    </row>
    <row r="36" spans="1:7">
      <c r="A36" s="43"/>
      <c r="B36" s="17"/>
      <c r="C36" s="17"/>
      <c r="D36" s="18"/>
      <c r="E36" s="18"/>
      <c r="F36" s="18"/>
      <c r="G36" s="19"/>
    </row>
    <row r="37" spans="1:7" ht="15.75" thickBot="1">
      <c r="A37" s="33" t="s">
        <v>47</v>
      </c>
      <c r="B37" s="35"/>
      <c r="C37" s="35"/>
      <c r="D37" s="35">
        <f>D21-D35</f>
        <v>39000.310000000005</v>
      </c>
      <c r="E37" s="35"/>
      <c r="F37" s="35"/>
      <c r="G37" s="36">
        <f>G21-G35</f>
        <v>22731</v>
      </c>
    </row>
    <row r="38" spans="1:7">
      <c r="G38" s="42"/>
    </row>
    <row r="39" spans="1:7">
      <c r="D39" s="61"/>
    </row>
  </sheetData>
  <pageMargins left="0.7" right="0.7" top="0.75" bottom="0.75" header="0.3" footer="0.3"/>
  <pageSetup scale="76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2016-17 BUDGET</vt:lpstr>
      <vt:lpstr>2015-16_FINANCIALS</vt:lpstr>
      <vt:lpstr>'2015-16_FINANCIALS'!Print_Area</vt:lpstr>
      <vt:lpstr>'2016-17 BUDGET'!Print_Area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2016-09-16T01:34:07Z</cp:lastPrinted>
  <dcterms:created xsi:type="dcterms:W3CDTF">2016-08-10T02:08:26Z</dcterms:created>
  <dcterms:modified xsi:type="dcterms:W3CDTF">2016-10-04T16:52:17Z</dcterms:modified>
</cp:coreProperties>
</file>